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715" windowHeight="952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16" i="1" l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C26" i="1"/>
  <c r="E26" i="1" s="1"/>
  <c r="C36" i="1"/>
  <c r="E36" i="1" s="1"/>
  <c r="C16" i="1"/>
  <c r="E16" i="1" s="1"/>
  <c r="E21" i="1"/>
  <c r="E31" i="1"/>
  <c r="E11" i="1"/>
  <c r="K6" i="1" l="1"/>
  <c r="E6" i="1"/>
  <c r="G21" i="1"/>
  <c r="O11" i="1"/>
  <c r="O6" i="1"/>
  <c r="H37" i="1"/>
  <c r="H38" i="1" s="1"/>
  <c r="G36" i="1"/>
  <c r="I36" i="1"/>
  <c r="H27" i="1"/>
  <c r="H28" i="1" s="1"/>
  <c r="G26" i="1"/>
  <c r="I26" i="1"/>
  <c r="H17" i="1"/>
  <c r="H18" i="1" s="1"/>
  <c r="G16" i="1"/>
  <c r="H32" i="1"/>
  <c r="H33" i="1" s="1"/>
  <c r="G31" i="1"/>
  <c r="I31" i="1"/>
  <c r="H22" i="1"/>
  <c r="H23" i="1" s="1"/>
  <c r="H24" i="1" s="1"/>
  <c r="I21" i="1"/>
  <c r="H12" i="1"/>
  <c r="H13" i="1" s="1"/>
  <c r="H14" i="1" s="1"/>
  <c r="G11" i="1"/>
  <c r="I11" i="1"/>
  <c r="H7" i="1"/>
  <c r="I7" i="1" s="1"/>
  <c r="I6" i="1"/>
  <c r="L6" i="1" s="1"/>
  <c r="M6" i="1" s="1"/>
  <c r="J21" i="1" l="1"/>
  <c r="K21" i="1" s="1"/>
  <c r="L21" i="1" s="1"/>
  <c r="M21" i="1" s="1"/>
  <c r="J31" i="1"/>
  <c r="K31" i="1" s="1"/>
  <c r="L31" i="1" s="1"/>
  <c r="M31" i="1" s="1"/>
  <c r="J16" i="1"/>
  <c r="K16" i="1" s="1"/>
  <c r="L16" i="1" s="1"/>
  <c r="M16" i="1" s="1"/>
  <c r="J26" i="1"/>
  <c r="K26" i="1" s="1"/>
  <c r="J36" i="1"/>
  <c r="K36" i="1" s="1"/>
  <c r="L36" i="1" s="1"/>
  <c r="M36" i="1" s="1"/>
  <c r="I22" i="1"/>
  <c r="J22" i="1" s="1"/>
  <c r="K22" i="1" s="1"/>
  <c r="L22" i="1" s="1"/>
  <c r="M22" i="1" s="1"/>
  <c r="J11" i="1"/>
  <c r="L26" i="1"/>
  <c r="M26" i="1" s="1"/>
  <c r="H8" i="1"/>
  <c r="H9" i="1" s="1"/>
  <c r="I9" i="1" s="1"/>
  <c r="I12" i="1"/>
  <c r="H19" i="1"/>
  <c r="I18" i="1"/>
  <c r="H39" i="1"/>
  <c r="I38" i="1"/>
  <c r="H29" i="1"/>
  <c r="I28" i="1"/>
  <c r="I17" i="1"/>
  <c r="I27" i="1"/>
  <c r="I37" i="1"/>
  <c r="H34" i="1"/>
  <c r="I33" i="1"/>
  <c r="I32" i="1"/>
  <c r="H25" i="1"/>
  <c r="I25" i="1" s="1"/>
  <c r="I24" i="1"/>
  <c r="I23" i="1"/>
  <c r="H15" i="1"/>
  <c r="I15" i="1" s="1"/>
  <c r="I14" i="1"/>
  <c r="I13" i="1"/>
  <c r="I8" i="1"/>
  <c r="H10" i="1" l="1"/>
  <c r="I10" i="1" s="1"/>
  <c r="K11" i="1"/>
  <c r="L11" i="1" s="1"/>
  <c r="M11" i="1" s="1"/>
  <c r="J14" i="1"/>
  <c r="J23" i="1"/>
  <c r="K23" i="1" s="1"/>
  <c r="L23" i="1" s="1"/>
  <c r="M23" i="1" s="1"/>
  <c r="J25" i="1"/>
  <c r="K25" i="1" s="1"/>
  <c r="L25" i="1" s="1"/>
  <c r="M25" i="1" s="1"/>
  <c r="J33" i="1"/>
  <c r="K33" i="1" s="1"/>
  <c r="L33" i="1" s="1"/>
  <c r="M33" i="1" s="1"/>
  <c r="J37" i="1"/>
  <c r="K37" i="1" s="1"/>
  <c r="L37" i="1" s="1"/>
  <c r="M37" i="1" s="1"/>
  <c r="J17" i="1"/>
  <c r="K17" i="1" s="1"/>
  <c r="L17" i="1" s="1"/>
  <c r="M17" i="1" s="1"/>
  <c r="J13" i="1"/>
  <c r="K13" i="1" s="1"/>
  <c r="L13" i="1" s="1"/>
  <c r="M13" i="1" s="1"/>
  <c r="J15" i="1"/>
  <c r="K15" i="1" s="1"/>
  <c r="L15" i="1" s="1"/>
  <c r="M15" i="1" s="1"/>
  <c r="J24" i="1"/>
  <c r="K24" i="1" s="1"/>
  <c r="L24" i="1" s="1"/>
  <c r="M24" i="1" s="1"/>
  <c r="J32" i="1"/>
  <c r="K32" i="1" s="1"/>
  <c r="L32" i="1" s="1"/>
  <c r="M32" i="1" s="1"/>
  <c r="J27" i="1"/>
  <c r="K27" i="1" s="1"/>
  <c r="L27" i="1" s="1"/>
  <c r="M27" i="1" s="1"/>
  <c r="J28" i="1"/>
  <c r="K28" i="1" s="1"/>
  <c r="L28" i="1" s="1"/>
  <c r="M28" i="1" s="1"/>
  <c r="J38" i="1"/>
  <c r="K38" i="1" s="1"/>
  <c r="L38" i="1" s="1"/>
  <c r="M38" i="1" s="1"/>
  <c r="J18" i="1"/>
  <c r="K18" i="1" s="1"/>
  <c r="L18" i="1" s="1"/>
  <c r="M18" i="1" s="1"/>
  <c r="J12" i="1"/>
  <c r="K12" i="1" s="1"/>
  <c r="L12" i="1" s="1"/>
  <c r="M12" i="1" s="1"/>
  <c r="H30" i="1"/>
  <c r="I30" i="1" s="1"/>
  <c r="I29" i="1"/>
  <c r="H40" i="1"/>
  <c r="I40" i="1" s="1"/>
  <c r="I39" i="1"/>
  <c r="H20" i="1"/>
  <c r="I20" i="1" s="1"/>
  <c r="I19" i="1"/>
  <c r="H35" i="1"/>
  <c r="I35" i="1" s="1"/>
  <c r="I34" i="1"/>
  <c r="K14" i="1" l="1"/>
  <c r="L14" i="1" s="1"/>
  <c r="M14" i="1" s="1"/>
  <c r="J35" i="1"/>
  <c r="J40" i="1"/>
  <c r="J30" i="1"/>
  <c r="J34" i="1"/>
  <c r="J19" i="1"/>
  <c r="J39" i="1"/>
  <c r="J29" i="1"/>
  <c r="J20" i="1"/>
  <c r="K20" i="1" l="1"/>
  <c r="L20" i="1" s="1"/>
  <c r="M20" i="1" s="1"/>
  <c r="K39" i="1"/>
  <c r="L39" i="1" s="1"/>
  <c r="M39" i="1" s="1"/>
  <c r="K34" i="1"/>
  <c r="L34" i="1" s="1"/>
  <c r="M34" i="1" s="1"/>
  <c r="K40" i="1"/>
  <c r="L40" i="1" s="1"/>
  <c r="M40" i="1" s="1"/>
  <c r="K29" i="1"/>
  <c r="L29" i="1" s="1"/>
  <c r="M29" i="1" s="1"/>
  <c r="K19" i="1"/>
  <c r="L19" i="1" s="1"/>
  <c r="M19" i="1" s="1"/>
  <c r="K30" i="1"/>
  <c r="L30" i="1" s="1"/>
  <c r="M30" i="1" s="1"/>
  <c r="K35" i="1"/>
  <c r="L35" i="1" s="1"/>
  <c r="M35" i="1" s="1"/>
</calcChain>
</file>

<file path=xl/sharedStrings.xml><?xml version="1.0" encoding="utf-8"?>
<sst xmlns="http://schemas.openxmlformats.org/spreadsheetml/2006/main" count="29" uniqueCount="28">
  <si>
    <t>∞</t>
  </si>
  <si>
    <t>Morin
=&gt; NoC3</t>
  </si>
  <si>
    <t>Morin
=&gt; NoC1</t>
  </si>
  <si>
    <t>Morin
=&gt; NoC2</t>
  </si>
  <si>
    <t>Paik
=&gt; Morin</t>
  </si>
  <si>
    <t>g
total</t>
  </si>
  <si>
    <t>Accélération
centripète</t>
  </si>
  <si>
    <t>Inclinaison de l'avion</t>
  </si>
  <si>
    <t>Vitesse de
décrochage</t>
  </si>
  <si>
    <t>Contraintes sur l'avion</t>
  </si>
  <si>
    <t>Calculs invalidant la théorie du North of Citgo soutenue par le CIT (Citizen’s Investigation Team) au sujet du Vol 77</t>
  </si>
  <si>
    <t>Cap
final</t>
  </si>
  <si>
    <t>Direction</t>
  </si>
  <si>
    <t>Cap
initial</t>
  </si>
  <si>
    <t>Virage</t>
  </si>
  <si>
    <t>Scénarios de vitesses 
de l'avion</t>
  </si>
  <si>
    <t>NoC1 
=&gt; Impact</t>
  </si>
  <si>
    <t>NoC2
=&gt; Impact</t>
  </si>
  <si>
    <t>NoC3
=&gt; Impact</t>
  </si>
  <si>
    <t>Angle de roulis</t>
  </si>
  <si>
    <r>
      <t xml:space="preserve">Les résulats </t>
    </r>
    <r>
      <rPr>
        <sz val="11"/>
        <color rgb="FFFF0000"/>
        <rFont val="Calibri"/>
        <family val="2"/>
        <scheme val="minor"/>
      </rPr>
      <t>en rouge</t>
    </r>
    <r>
      <rPr>
        <sz val="11"/>
        <color theme="1"/>
        <rFont val="Calibri"/>
        <family val="2"/>
        <scheme val="minor"/>
      </rPr>
      <t xml:space="preserve"> indiquent que les versions des trajectoires proposées par le CIT sont physiquement impossibles, pour 2 raisons :</t>
    </r>
  </si>
  <si>
    <t xml:space="preserve"> - un g insupportable pour les ailes au-delà d'un certain seuil,</t>
  </si>
  <si>
    <t xml:space="preserve"> - des vitesses inférieures à celles de décrochage en fonction des angles de roulis</t>
  </si>
  <si>
    <t>Portions de
trajectoire</t>
  </si>
  <si>
    <t>http://perlesdu911.blog4ever.com/blog/lire-article-582183-9786356-vol_77_et_theorie_du_north_of_citgo.html</t>
  </si>
  <si>
    <t>En savoir plus :</t>
  </si>
  <si>
    <r>
      <t xml:space="preserve">Source : tableau en fin de page de </t>
    </r>
    <r>
      <rPr>
        <i/>
        <u/>
        <sz val="14"/>
        <color theme="10"/>
        <rFont val="Calibri"/>
        <family val="2"/>
        <scheme val="minor"/>
      </rPr>
      <t>Debunking the North of Citgo Theory</t>
    </r>
  </si>
  <si>
    <t>Rayon de courbure de la portion de trajectoire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</si>
</sst>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&quot; m/s&quot;"/>
    <numFmt numFmtId="165" formatCode="0&quot; pied&quot;"/>
    <numFmt numFmtId="166" formatCode="0&quot; m&quot;"/>
    <numFmt numFmtId="167" formatCode="0.0&quot;°&quot;"/>
    <numFmt numFmtId="168" formatCode="000&quot;°&quot;"/>
    <numFmt numFmtId="169" formatCode="0.0&quot; g&quot;"/>
    <numFmt numFmtId="170" formatCode="0&quot; kt&quot;"/>
    <numFmt numFmtId="171" formatCode="0&quot; ft&quot;"/>
    <numFmt numFmtId="172" formatCode="0&quot; m/s²&quot;"/>
    <numFmt numFmtId="173" formatCode="\+0&quot;°&quot;;\-0&quot;°&quot;;0&quot;°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i/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69" fontId="1" fillId="0" borderId="14" xfId="0" applyNumberFormat="1" applyFont="1" applyBorder="1" applyAlignment="1">
      <alignment horizontal="center" vertical="center" wrapText="1"/>
    </xf>
    <xf numFmtId="172" fontId="0" fillId="0" borderId="0" xfId="0" applyNumberFormat="1" applyAlignment="1">
      <alignment horizontal="center" vertical="center"/>
    </xf>
    <xf numFmtId="172" fontId="0" fillId="0" borderId="25" xfId="0" applyNumberFormat="1" applyBorder="1" applyAlignment="1">
      <alignment horizontal="center" vertical="center"/>
    </xf>
    <xf numFmtId="172" fontId="0" fillId="0" borderId="23" xfId="0" applyNumberFormat="1" applyBorder="1" applyAlignment="1">
      <alignment horizontal="center" vertical="center"/>
    </xf>
    <xf numFmtId="169" fontId="0" fillId="0" borderId="10" xfId="0" applyNumberFormat="1" applyBorder="1" applyAlignment="1">
      <alignment horizontal="center" vertical="center"/>
    </xf>
    <xf numFmtId="169" fontId="0" fillId="0" borderId="11" xfId="0" applyNumberFormat="1" applyBorder="1" applyAlignment="1">
      <alignment horizontal="center" vertical="center"/>
    </xf>
    <xf numFmtId="169" fontId="0" fillId="0" borderId="13" xfId="0" applyNumberFormat="1" applyBorder="1" applyAlignment="1">
      <alignment horizontal="center" vertical="center"/>
    </xf>
    <xf numFmtId="169" fontId="0" fillId="0" borderId="14" xfId="0" applyNumberFormat="1" applyBorder="1" applyAlignment="1">
      <alignment horizontal="center" vertical="center"/>
    </xf>
    <xf numFmtId="167" fontId="0" fillId="0" borderId="25" xfId="0" applyNumberFormat="1" applyBorder="1" applyAlignment="1">
      <alignment horizontal="center" vertical="center"/>
    </xf>
    <xf numFmtId="167" fontId="0" fillId="0" borderId="23" xfId="0" applyNumberFormat="1" applyBorder="1" applyAlignment="1">
      <alignment horizontal="center" vertical="center"/>
    </xf>
    <xf numFmtId="170" fontId="0" fillId="0" borderId="10" xfId="0" applyNumberFormat="1" applyBorder="1" applyAlignment="1">
      <alignment horizontal="center" vertical="center"/>
    </xf>
    <xf numFmtId="170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170" fontId="0" fillId="0" borderId="25" xfId="0" applyNumberFormat="1" applyBorder="1" applyAlignment="1">
      <alignment horizontal="center" vertical="center"/>
    </xf>
    <xf numFmtId="172" fontId="0" fillId="0" borderId="33" xfId="0" applyNumberFormat="1" applyBorder="1" applyAlignment="1">
      <alignment horizontal="center" vertical="center"/>
    </xf>
    <xf numFmtId="169" fontId="0" fillId="0" borderId="34" xfId="0" applyNumberFormat="1" applyBorder="1" applyAlignment="1">
      <alignment horizontal="center" vertical="center"/>
    </xf>
    <xf numFmtId="169" fontId="0" fillId="0" borderId="35" xfId="0" applyNumberFormat="1" applyBorder="1" applyAlignment="1">
      <alignment horizontal="center" vertical="center"/>
    </xf>
    <xf numFmtId="167" fontId="0" fillId="0" borderId="33" xfId="0" applyNumberFormat="1" applyBorder="1" applyAlignment="1">
      <alignment horizontal="center" vertical="center"/>
    </xf>
    <xf numFmtId="170" fontId="0" fillId="0" borderId="34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170" fontId="0" fillId="0" borderId="33" xfId="0" applyNumberFormat="1" applyBorder="1" applyAlignment="1">
      <alignment horizontal="center" vertical="center"/>
    </xf>
    <xf numFmtId="170" fontId="0" fillId="0" borderId="39" xfId="0" applyNumberFormat="1" applyBorder="1" applyAlignment="1">
      <alignment horizontal="center" vertical="center"/>
    </xf>
    <xf numFmtId="164" fontId="0" fillId="0" borderId="40" xfId="0" applyNumberFormat="1" applyBorder="1" applyAlignment="1">
      <alignment horizontal="center" vertical="center"/>
    </xf>
    <xf numFmtId="170" fontId="0" fillId="0" borderId="41" xfId="0" applyNumberFormat="1" applyBorder="1" applyAlignment="1">
      <alignment horizontal="center" vertical="center"/>
    </xf>
    <xf numFmtId="164" fontId="0" fillId="0" borderId="42" xfId="0" applyNumberFormat="1" applyBorder="1" applyAlignment="1">
      <alignment horizontal="center" vertical="center"/>
    </xf>
    <xf numFmtId="170" fontId="0" fillId="0" borderId="23" xfId="0" applyNumberFormat="1" applyBorder="1" applyAlignment="1">
      <alignment horizontal="center" vertical="center"/>
    </xf>
    <xf numFmtId="170" fontId="0" fillId="0" borderId="43" xfId="0" applyNumberFormat="1" applyBorder="1" applyAlignment="1">
      <alignment horizontal="center" vertical="center"/>
    </xf>
    <xf numFmtId="164" fontId="0" fillId="0" borderId="44" xfId="0" applyNumberFormat="1" applyBorder="1" applyAlignment="1">
      <alignment horizontal="center" vertical="center"/>
    </xf>
    <xf numFmtId="172" fontId="0" fillId="0" borderId="39" xfId="0" applyNumberFormat="1" applyBorder="1" applyAlignment="1">
      <alignment horizontal="center" vertical="center"/>
    </xf>
    <xf numFmtId="169" fontId="0" fillId="0" borderId="45" xfId="0" applyNumberFormat="1" applyBorder="1" applyAlignment="1">
      <alignment horizontal="center" vertical="center"/>
    </xf>
    <xf numFmtId="169" fontId="0" fillId="0" borderId="40" xfId="0" applyNumberFormat="1" applyBorder="1" applyAlignment="1">
      <alignment horizontal="center" vertical="center"/>
    </xf>
    <xf numFmtId="167" fontId="0" fillId="0" borderId="39" xfId="0" applyNumberFormat="1" applyBorder="1" applyAlignment="1">
      <alignment horizontal="center" vertical="center"/>
    </xf>
    <xf numFmtId="170" fontId="0" fillId="0" borderId="45" xfId="0" applyNumberFormat="1" applyBorder="1" applyAlignment="1">
      <alignment horizontal="center" vertical="center"/>
    </xf>
    <xf numFmtId="172" fontId="0" fillId="0" borderId="41" xfId="0" applyNumberFormat="1" applyBorder="1" applyAlignment="1">
      <alignment horizontal="center" vertical="center"/>
    </xf>
    <xf numFmtId="169" fontId="0" fillId="0" borderId="46" xfId="0" applyNumberFormat="1" applyBorder="1" applyAlignment="1">
      <alignment horizontal="center" vertical="center"/>
    </xf>
    <xf numFmtId="169" fontId="0" fillId="0" borderId="42" xfId="0" applyNumberFormat="1" applyBorder="1" applyAlignment="1">
      <alignment horizontal="center" vertical="center"/>
    </xf>
    <xf numFmtId="167" fontId="0" fillId="0" borderId="41" xfId="0" applyNumberFormat="1" applyBorder="1" applyAlignment="1">
      <alignment horizontal="center" vertical="center"/>
    </xf>
    <xf numFmtId="170" fontId="0" fillId="0" borderId="46" xfId="0" applyNumberFormat="1" applyBorder="1" applyAlignment="1">
      <alignment horizontal="center" vertical="center"/>
    </xf>
    <xf numFmtId="170" fontId="0" fillId="0" borderId="47" xfId="0" applyNumberFormat="1" applyBorder="1" applyAlignment="1">
      <alignment horizontal="center" vertical="center"/>
    </xf>
    <xf numFmtId="172" fontId="0" fillId="0" borderId="43" xfId="0" applyNumberFormat="1" applyBorder="1" applyAlignment="1">
      <alignment horizontal="center" vertical="center"/>
    </xf>
    <xf numFmtId="169" fontId="0" fillId="0" borderId="48" xfId="0" applyNumberFormat="1" applyBorder="1" applyAlignment="1">
      <alignment horizontal="center" vertical="center"/>
    </xf>
    <xf numFmtId="169" fontId="0" fillId="0" borderId="44" xfId="0" applyNumberFormat="1" applyBorder="1" applyAlignment="1">
      <alignment horizontal="center" vertical="center"/>
    </xf>
    <xf numFmtId="167" fontId="0" fillId="0" borderId="43" xfId="0" applyNumberFormat="1" applyBorder="1" applyAlignment="1">
      <alignment horizontal="center" vertical="center"/>
    </xf>
    <xf numFmtId="170" fontId="0" fillId="0" borderId="48" xfId="0" applyNumberForma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164" fontId="0" fillId="0" borderId="50" xfId="0" applyNumberFormat="1" applyBorder="1" applyAlignment="1">
      <alignment horizontal="center" vertical="center"/>
    </xf>
    <xf numFmtId="164" fontId="0" fillId="0" borderId="51" xfId="0" applyNumberFormat="1" applyBorder="1" applyAlignment="1">
      <alignment horizontal="center" vertical="center"/>
    </xf>
    <xf numFmtId="164" fontId="0" fillId="0" borderId="52" xfId="0" applyNumberFormat="1" applyBorder="1" applyAlignment="1">
      <alignment horizontal="center" vertical="center"/>
    </xf>
    <xf numFmtId="164" fontId="0" fillId="0" borderId="53" xfId="0" applyNumberFormat="1" applyBorder="1" applyAlignment="1">
      <alignment horizontal="center" vertical="center"/>
    </xf>
    <xf numFmtId="164" fontId="0" fillId="0" borderId="54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quotePrefix="1" applyFont="1" applyAlignment="1">
      <alignment horizontal="left" vertical="center" indent="1"/>
    </xf>
    <xf numFmtId="0" fontId="6" fillId="0" borderId="55" xfId="1" applyFont="1" applyBorder="1" applyAlignment="1">
      <alignment horizontal="center" vertical="center"/>
    </xf>
    <xf numFmtId="0" fontId="5" fillId="0" borderId="0" xfId="1" applyAlignment="1">
      <alignment horizontal="left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169" fontId="1" fillId="0" borderId="22" xfId="0" applyNumberFormat="1" applyFont="1" applyBorder="1" applyAlignment="1">
      <alignment horizontal="center" vertical="center" wrapText="1"/>
    </xf>
    <xf numFmtId="169" fontId="1" fillId="0" borderId="18" xfId="0" applyNumberFormat="1" applyFont="1" applyBorder="1" applyAlignment="1">
      <alignment horizontal="center" vertical="center" wrapText="1"/>
    </xf>
    <xf numFmtId="169" fontId="1" fillId="0" borderId="19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172" fontId="0" fillId="0" borderId="24" xfId="0" applyNumberFormat="1" applyBorder="1" applyAlignment="1">
      <alignment horizontal="center" vertical="center"/>
    </xf>
    <xf numFmtId="172" fontId="0" fillId="0" borderId="25" xfId="0" applyNumberFormat="1" applyBorder="1" applyAlignment="1">
      <alignment horizontal="center" vertical="center"/>
    </xf>
    <xf numFmtId="172" fontId="0" fillId="0" borderId="23" xfId="0" applyNumberFormat="1" applyBorder="1" applyAlignment="1">
      <alignment horizontal="center" vertical="center"/>
    </xf>
    <xf numFmtId="169" fontId="0" fillId="0" borderId="9" xfId="0" applyNumberFormat="1" applyBorder="1" applyAlignment="1">
      <alignment horizontal="center" vertical="center"/>
    </xf>
    <xf numFmtId="169" fontId="0" fillId="0" borderId="10" xfId="0" applyNumberFormat="1" applyBorder="1" applyAlignment="1">
      <alignment horizontal="center" vertical="center"/>
    </xf>
    <xf numFmtId="169" fontId="0" fillId="0" borderId="11" xfId="0" applyNumberFormat="1" applyBorder="1" applyAlignment="1">
      <alignment horizontal="center" vertical="center"/>
    </xf>
    <xf numFmtId="169" fontId="0" fillId="0" borderId="12" xfId="0" applyNumberFormat="1" applyBorder="1" applyAlignment="1">
      <alignment horizontal="center" vertical="center"/>
    </xf>
    <xf numFmtId="169" fontId="0" fillId="0" borderId="13" xfId="0" applyNumberFormat="1" applyBorder="1" applyAlignment="1">
      <alignment horizontal="center" vertical="center"/>
    </xf>
    <xf numFmtId="169" fontId="0" fillId="0" borderId="14" xfId="0" applyNumberFormat="1" applyBorder="1" applyAlignment="1">
      <alignment horizontal="center" vertical="center"/>
    </xf>
    <xf numFmtId="167" fontId="0" fillId="0" borderId="24" xfId="0" applyNumberFormat="1" applyBorder="1" applyAlignment="1">
      <alignment horizontal="center" vertical="center"/>
    </xf>
    <xf numFmtId="167" fontId="0" fillId="0" borderId="25" xfId="0" applyNumberFormat="1" applyBorder="1" applyAlignment="1">
      <alignment horizontal="center" vertical="center"/>
    </xf>
    <xf numFmtId="167" fontId="0" fillId="0" borderId="23" xfId="0" applyNumberFormat="1" applyBorder="1" applyAlignment="1">
      <alignment horizontal="center" vertical="center"/>
    </xf>
    <xf numFmtId="170" fontId="0" fillId="0" borderId="9" xfId="0" applyNumberFormat="1" applyBorder="1" applyAlignment="1">
      <alignment horizontal="center" vertical="center"/>
    </xf>
    <xf numFmtId="170" fontId="0" fillId="0" borderId="10" xfId="0" applyNumberFormat="1" applyBorder="1" applyAlignment="1">
      <alignment horizontal="center" vertical="center"/>
    </xf>
    <xf numFmtId="170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173" fontId="0" fillId="0" borderId="3" xfId="0" applyNumberFormat="1" applyBorder="1" applyAlignment="1">
      <alignment horizontal="center" vertical="center"/>
    </xf>
    <xf numFmtId="173" fontId="0" fillId="0" borderId="8" xfId="0" applyNumberFormat="1" applyBorder="1" applyAlignment="1">
      <alignment horizontal="center" vertical="center"/>
    </xf>
    <xf numFmtId="168" fontId="0" fillId="0" borderId="34" xfId="0" applyNumberForma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168" fontId="0" fillId="0" borderId="5" xfId="0" applyNumberFormat="1" applyBorder="1" applyAlignment="1">
      <alignment horizontal="center" vertical="center"/>
    </xf>
    <xf numFmtId="173" fontId="0" fillId="0" borderId="35" xfId="0" applyNumberFormat="1" applyBorder="1" applyAlignment="1">
      <alignment horizontal="center" vertical="center"/>
    </xf>
    <xf numFmtId="173" fontId="0" fillId="0" borderId="6" xfId="0" applyNumberFormat="1" applyBorder="1" applyAlignment="1">
      <alignment horizontal="center" vertical="center"/>
    </xf>
    <xf numFmtId="171" fontId="0" fillId="0" borderId="2" xfId="0" applyNumberFormat="1" applyBorder="1" applyAlignment="1">
      <alignment horizontal="center" vertical="center"/>
    </xf>
    <xf numFmtId="171" fontId="0" fillId="0" borderId="7" xfId="0" applyNumberFormat="1" applyBorder="1" applyAlignment="1">
      <alignment horizontal="center" vertical="center"/>
    </xf>
    <xf numFmtId="171" fontId="2" fillId="0" borderId="26" xfId="0" applyNumberFormat="1" applyFont="1" applyBorder="1" applyAlignment="1">
      <alignment horizontal="center" vertical="center"/>
    </xf>
    <xf numFmtId="171" fontId="2" fillId="0" borderId="28" xfId="0" applyNumberFormat="1" applyFont="1" applyBorder="1" applyAlignment="1">
      <alignment horizontal="center" vertical="center"/>
    </xf>
    <xf numFmtId="171" fontId="2" fillId="0" borderId="27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0" borderId="8" xfId="0" applyNumberFormat="1" applyBorder="1" applyAlignment="1">
      <alignment horizontal="center" vertical="center"/>
    </xf>
    <xf numFmtId="166" fontId="0" fillId="0" borderId="37" xfId="0" applyNumberFormat="1" applyBorder="1" applyAlignment="1">
      <alignment horizontal="center" vertical="center"/>
    </xf>
    <xf numFmtId="166" fontId="0" fillId="0" borderId="21" xfId="0" applyNumberFormat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171" fontId="0" fillId="0" borderId="36" xfId="0" applyNumberFormat="1" applyBorder="1" applyAlignment="1">
      <alignment horizontal="center" vertical="center"/>
    </xf>
    <xf numFmtId="171" fontId="0" fillId="0" borderId="28" xfId="0" applyNumberFormat="1" applyBorder="1" applyAlignment="1">
      <alignment horizontal="center" vertical="center"/>
    </xf>
    <xf numFmtId="171" fontId="0" fillId="0" borderId="27" xfId="0" applyNumberFormat="1" applyBorder="1" applyAlignment="1">
      <alignment horizontal="center" vertical="center"/>
    </xf>
    <xf numFmtId="168" fontId="0" fillId="0" borderId="38" xfId="0" applyNumberFormat="1" applyBorder="1" applyAlignment="1">
      <alignment horizontal="center" vertical="center"/>
    </xf>
    <xf numFmtId="168" fontId="0" fillId="0" borderId="30" xfId="0" applyNumberFormat="1" applyBorder="1" applyAlignment="1">
      <alignment horizontal="center" vertical="center"/>
    </xf>
    <xf numFmtId="168" fontId="0" fillId="0" borderId="29" xfId="0" applyNumberForma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68" fontId="0" fillId="0" borderId="2" xfId="0" applyNumberFormat="1" applyBorder="1" applyAlignment="1">
      <alignment horizontal="center" vertical="center"/>
    </xf>
    <xf numFmtId="168" fontId="0" fillId="0" borderId="7" xfId="0" applyNumberFormat="1" applyBorder="1" applyAlignment="1">
      <alignment horizontal="center" vertical="center"/>
    </xf>
    <xf numFmtId="168" fontId="0" fillId="0" borderId="4" xfId="0" applyNumberFormat="1" applyBorder="1" applyAlignment="1">
      <alignment horizontal="center" vertical="center"/>
    </xf>
    <xf numFmtId="168" fontId="0" fillId="0" borderId="26" xfId="0" applyNumberFormat="1" applyBorder="1" applyAlignment="1">
      <alignment horizontal="center" vertical="center"/>
    </xf>
    <xf numFmtId="168" fontId="0" fillId="0" borderId="28" xfId="0" applyNumberFormat="1" applyBorder="1" applyAlignment="1">
      <alignment horizontal="center" vertical="center"/>
    </xf>
    <xf numFmtId="168" fontId="0" fillId="0" borderId="27" xfId="0" applyNumberForma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3"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erlesdu911.blog4ever.com/blog/lire-article-582183-9786356-vol_77_et_theorie_du_north_of_citgo.html" TargetMode="External"/><Relationship Id="rId1" Type="http://schemas.openxmlformats.org/officeDocument/2006/relationships/hyperlink" Target="http://www.911myths.com/index.php/N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5"/>
  <sheetViews>
    <sheetView showGridLines="0" tabSelected="1" workbookViewId="0">
      <selection activeCell="K54" sqref="K54"/>
    </sheetView>
  </sheetViews>
  <sheetFormatPr baseColWidth="10" defaultRowHeight="15" x14ac:dyDescent="0.25"/>
  <cols>
    <col min="1" max="1" width="3.5703125" style="1" customWidth="1"/>
    <col min="2" max="2" width="13.85546875" style="1" customWidth="1"/>
    <col min="3" max="5" width="7.85546875" style="1" customWidth="1"/>
    <col min="6" max="6" width="9" style="4" customWidth="1"/>
    <col min="7" max="7" width="9" style="1" customWidth="1"/>
    <col min="8" max="8" width="10.28515625" style="5" customWidth="1"/>
    <col min="9" max="9" width="10.28515625" style="1" customWidth="1"/>
    <col min="10" max="10" width="11.28515625" style="8" customWidth="1"/>
    <col min="11" max="11" width="8.5703125" style="3" customWidth="1"/>
    <col min="12" max="12" width="8.140625" style="3" customWidth="1"/>
    <col min="13" max="13" width="9.42578125" style="1" customWidth="1"/>
    <col min="14" max="14" width="9.85546875" style="4" customWidth="1"/>
    <col min="15" max="16384" width="11.42578125" style="1"/>
  </cols>
  <sheetData>
    <row r="2" spans="2:15" ht="18.75" x14ac:dyDescent="0.25">
      <c r="B2" s="69" t="s">
        <v>10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2:15" ht="28.5" customHeight="1" thickBot="1" x14ac:dyDescent="0.3">
      <c r="B3" s="64" t="s">
        <v>26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2:15" s="2" customFormat="1" ht="17.25" customHeight="1" x14ac:dyDescent="0.25">
      <c r="B4" s="66" t="s">
        <v>23</v>
      </c>
      <c r="C4" s="136" t="s">
        <v>12</v>
      </c>
      <c r="D4" s="137"/>
      <c r="E4" s="138"/>
      <c r="F4" s="103" t="s">
        <v>27</v>
      </c>
      <c r="G4" s="104"/>
      <c r="H4" s="99" t="s">
        <v>15</v>
      </c>
      <c r="I4" s="100"/>
      <c r="J4" s="72" t="s">
        <v>9</v>
      </c>
      <c r="K4" s="73"/>
      <c r="L4" s="74"/>
      <c r="M4" s="66" t="s">
        <v>7</v>
      </c>
      <c r="N4" s="67"/>
      <c r="O4" s="68"/>
    </row>
    <row r="5" spans="2:15" s="2" customFormat="1" ht="30.75" thickBot="1" x14ac:dyDescent="0.3">
      <c r="B5" s="78"/>
      <c r="C5" s="22" t="s">
        <v>13</v>
      </c>
      <c r="D5" s="23" t="s">
        <v>11</v>
      </c>
      <c r="E5" s="6" t="s">
        <v>14</v>
      </c>
      <c r="F5" s="105"/>
      <c r="G5" s="106"/>
      <c r="H5" s="101"/>
      <c r="I5" s="102"/>
      <c r="J5" s="70" t="s">
        <v>6</v>
      </c>
      <c r="K5" s="71"/>
      <c r="L5" s="7" t="s">
        <v>5</v>
      </c>
      <c r="M5" s="55" t="s">
        <v>19</v>
      </c>
      <c r="N5" s="97" t="s">
        <v>8</v>
      </c>
      <c r="O5" s="98"/>
    </row>
    <row r="6" spans="2:15" x14ac:dyDescent="0.25">
      <c r="B6" s="75" t="s">
        <v>4</v>
      </c>
      <c r="C6" s="139">
        <v>72</v>
      </c>
      <c r="D6" s="142">
        <v>72</v>
      </c>
      <c r="E6" s="110">
        <f>72-D6</f>
        <v>0</v>
      </c>
      <c r="F6" s="119" t="s">
        <v>0</v>
      </c>
      <c r="G6" s="122" t="s">
        <v>0</v>
      </c>
      <c r="H6" s="32">
        <v>250</v>
      </c>
      <c r="I6" s="33">
        <f>H6*1852/3600</f>
        <v>128.61111111111111</v>
      </c>
      <c r="J6" s="79">
        <v>0</v>
      </c>
      <c r="K6" s="82">
        <f>J6/9.80665</f>
        <v>0</v>
      </c>
      <c r="L6" s="85">
        <f>SQRT(K6*K6+1)</f>
        <v>1</v>
      </c>
      <c r="M6" s="88">
        <f>ACOS(1/L6)*180/PI()</f>
        <v>0</v>
      </c>
      <c r="N6" s="91">
        <v>160</v>
      </c>
      <c r="O6" s="94">
        <f>N6*1852/3600</f>
        <v>82.311111111111117</v>
      </c>
    </row>
    <row r="7" spans="2:15" x14ac:dyDescent="0.25">
      <c r="B7" s="76"/>
      <c r="C7" s="140"/>
      <c r="D7" s="143"/>
      <c r="E7" s="111"/>
      <c r="F7" s="120"/>
      <c r="G7" s="123"/>
      <c r="H7" s="34">
        <f>H6+50</f>
        <v>300</v>
      </c>
      <c r="I7" s="35">
        <f t="shared" ref="I7:I10" si="0">H7*1852/3600</f>
        <v>154.33333333333334</v>
      </c>
      <c r="J7" s="80"/>
      <c r="K7" s="83"/>
      <c r="L7" s="86"/>
      <c r="M7" s="89"/>
      <c r="N7" s="92"/>
      <c r="O7" s="95"/>
    </row>
    <row r="8" spans="2:15" x14ac:dyDescent="0.25">
      <c r="B8" s="76"/>
      <c r="C8" s="140"/>
      <c r="D8" s="143"/>
      <c r="E8" s="111"/>
      <c r="F8" s="120"/>
      <c r="G8" s="123"/>
      <c r="H8" s="34">
        <f t="shared" ref="H8:H10" si="1">H7+50</f>
        <v>350</v>
      </c>
      <c r="I8" s="35">
        <f t="shared" si="0"/>
        <v>180.05555555555554</v>
      </c>
      <c r="J8" s="80"/>
      <c r="K8" s="83"/>
      <c r="L8" s="86"/>
      <c r="M8" s="89"/>
      <c r="N8" s="92"/>
      <c r="O8" s="95"/>
    </row>
    <row r="9" spans="2:15" x14ac:dyDescent="0.25">
      <c r="B9" s="76"/>
      <c r="C9" s="140"/>
      <c r="D9" s="143"/>
      <c r="E9" s="111"/>
      <c r="F9" s="120"/>
      <c r="G9" s="123"/>
      <c r="H9" s="34">
        <f t="shared" si="1"/>
        <v>400</v>
      </c>
      <c r="I9" s="35">
        <f t="shared" si="0"/>
        <v>205.77777777777777</v>
      </c>
      <c r="J9" s="80"/>
      <c r="K9" s="83"/>
      <c r="L9" s="86"/>
      <c r="M9" s="89"/>
      <c r="N9" s="92"/>
      <c r="O9" s="95"/>
    </row>
    <row r="10" spans="2:15" ht="15.75" thickBot="1" x14ac:dyDescent="0.3">
      <c r="B10" s="77"/>
      <c r="C10" s="141"/>
      <c r="D10" s="144"/>
      <c r="E10" s="116"/>
      <c r="F10" s="121"/>
      <c r="G10" s="124"/>
      <c r="H10" s="36">
        <f t="shared" si="1"/>
        <v>450</v>
      </c>
      <c r="I10" s="21">
        <f t="shared" si="0"/>
        <v>231.5</v>
      </c>
      <c r="J10" s="81"/>
      <c r="K10" s="84"/>
      <c r="L10" s="87"/>
      <c r="M10" s="90"/>
      <c r="N10" s="93"/>
      <c r="O10" s="96"/>
    </row>
    <row r="11" spans="2:15" x14ac:dyDescent="0.25">
      <c r="B11" s="75" t="s">
        <v>2</v>
      </c>
      <c r="C11" s="139">
        <v>72</v>
      </c>
      <c r="D11" s="142">
        <v>32</v>
      </c>
      <c r="E11" s="110">
        <f>D11-C11</f>
        <v>-40</v>
      </c>
      <c r="F11" s="117">
        <v>2000</v>
      </c>
      <c r="G11" s="125">
        <f>F11*0.30478513</f>
        <v>609.57026000000008</v>
      </c>
      <c r="H11" s="32">
        <v>250</v>
      </c>
      <c r="I11" s="33">
        <f>H11*1852/3600</f>
        <v>128.61111111111111</v>
      </c>
      <c r="J11" s="39">
        <f>I11*I11/G11</f>
        <v>27.135211454106319</v>
      </c>
      <c r="K11" s="40">
        <f>J11/9.80665</f>
        <v>2.7670215062336601</v>
      </c>
      <c r="L11" s="41">
        <f>SQRT(K11*K11+1)</f>
        <v>2.9421774276816808</v>
      </c>
      <c r="M11" s="42">
        <f>ACOS(1/L11)*180/PI()</f>
        <v>70.130173089889936</v>
      </c>
      <c r="N11" s="43">
        <v>275</v>
      </c>
      <c r="O11" s="19">
        <f>N11*1852/3600</f>
        <v>141.47222222222223</v>
      </c>
    </row>
    <row r="12" spans="2:15" x14ac:dyDescent="0.25">
      <c r="B12" s="76"/>
      <c r="C12" s="140"/>
      <c r="D12" s="143"/>
      <c r="E12" s="111"/>
      <c r="F12" s="118"/>
      <c r="G12" s="126"/>
      <c r="H12" s="34">
        <f>H11+50</f>
        <v>300</v>
      </c>
      <c r="I12" s="35">
        <f t="shared" ref="I12:I15" si="2">H12*1852/3600</f>
        <v>154.33333333333334</v>
      </c>
      <c r="J12" s="44">
        <f>I12*I12/G11</f>
        <v>39.074704493913103</v>
      </c>
      <c r="K12" s="45">
        <f t="shared" ref="K12:K25" si="3">J12/9.80665</f>
        <v>3.9845109689764704</v>
      </c>
      <c r="L12" s="46">
        <f t="shared" ref="L12:L15" si="4">SQRT(K12*K12+1)</f>
        <v>4.1080807759699436</v>
      </c>
      <c r="M12" s="47">
        <f t="shared" ref="M12:M15" si="5">ACOS(1/L12)*180/PI()</f>
        <v>75.911362296615934</v>
      </c>
      <c r="N12" s="48">
        <v>326</v>
      </c>
      <c r="O12" s="59">
        <f t="shared" ref="O12:O15" si="6">N12*1852/3600</f>
        <v>167.70888888888888</v>
      </c>
    </row>
    <row r="13" spans="2:15" x14ac:dyDescent="0.25">
      <c r="B13" s="76"/>
      <c r="C13" s="140"/>
      <c r="D13" s="143"/>
      <c r="E13" s="111"/>
      <c r="F13" s="118"/>
      <c r="G13" s="126"/>
      <c r="H13" s="34">
        <f t="shared" ref="H13:H15" si="7">H12+50</f>
        <v>350</v>
      </c>
      <c r="I13" s="35">
        <f t="shared" si="2"/>
        <v>180.05555555555554</v>
      </c>
      <c r="J13" s="44">
        <f>I13*I13/G11</f>
        <v>53.185014450048371</v>
      </c>
      <c r="K13" s="45">
        <f t="shared" si="3"/>
        <v>5.4233621522179716</v>
      </c>
      <c r="L13" s="46">
        <f t="shared" si="4"/>
        <v>5.5147853116971239</v>
      </c>
      <c r="M13" s="47">
        <f t="shared" si="5"/>
        <v>79.552719830399028</v>
      </c>
      <c r="N13" s="48">
        <v>378</v>
      </c>
      <c r="O13" s="59">
        <f t="shared" si="6"/>
        <v>194.46</v>
      </c>
    </row>
    <row r="14" spans="2:15" x14ac:dyDescent="0.25">
      <c r="B14" s="76"/>
      <c r="C14" s="140"/>
      <c r="D14" s="143"/>
      <c r="E14" s="111"/>
      <c r="F14" s="118"/>
      <c r="G14" s="126"/>
      <c r="H14" s="34">
        <f t="shared" si="7"/>
        <v>400</v>
      </c>
      <c r="I14" s="35">
        <f t="shared" si="2"/>
        <v>205.77777777777777</v>
      </c>
      <c r="J14" s="44">
        <f>I14*I14/G11</f>
        <v>69.466141322512172</v>
      </c>
      <c r="K14" s="45">
        <f t="shared" si="3"/>
        <v>7.0835750559581685</v>
      </c>
      <c r="L14" s="46">
        <f t="shared" si="4"/>
        <v>7.1538126599312601</v>
      </c>
      <c r="M14" s="47">
        <f t="shared" si="5"/>
        <v>81.964559921584751</v>
      </c>
      <c r="N14" s="48">
        <v>430</v>
      </c>
      <c r="O14" s="59">
        <f t="shared" si="6"/>
        <v>221.21111111111111</v>
      </c>
    </row>
    <row r="15" spans="2:15" x14ac:dyDescent="0.25">
      <c r="B15" s="76"/>
      <c r="C15" s="140"/>
      <c r="D15" s="143"/>
      <c r="E15" s="111"/>
      <c r="F15" s="118"/>
      <c r="G15" s="126"/>
      <c r="H15" s="31">
        <f t="shared" si="7"/>
        <v>450</v>
      </c>
      <c r="I15" s="60">
        <f t="shared" si="2"/>
        <v>231.5</v>
      </c>
      <c r="J15" s="25">
        <f>I15*I15/G11</f>
        <v>87.918085111304464</v>
      </c>
      <c r="K15" s="26">
        <f t="shared" si="3"/>
        <v>8.9651496801970563</v>
      </c>
      <c r="L15" s="27">
        <f t="shared" si="4"/>
        <v>9.0207487931067778</v>
      </c>
      <c r="M15" s="28">
        <f t="shared" si="5"/>
        <v>83.635363825019667</v>
      </c>
      <c r="N15" s="29">
        <v>485</v>
      </c>
      <c r="O15" s="60">
        <f t="shared" si="6"/>
        <v>249.50555555555556</v>
      </c>
    </row>
    <row r="16" spans="2:15" ht="15" customHeight="1" x14ac:dyDescent="0.25">
      <c r="B16" s="107" t="s">
        <v>16</v>
      </c>
      <c r="C16" s="133">
        <f>D11</f>
        <v>32</v>
      </c>
      <c r="D16" s="112">
        <v>127</v>
      </c>
      <c r="E16" s="115">
        <f>D16-C16</f>
        <v>95</v>
      </c>
      <c r="F16" s="130">
        <v>1000</v>
      </c>
      <c r="G16" s="127">
        <f>F16*0.30478513</f>
        <v>304.78513000000004</v>
      </c>
      <c r="H16" s="37">
        <v>250</v>
      </c>
      <c r="I16" s="57">
        <f>H16*1852/3600</f>
        <v>128.61111111111111</v>
      </c>
      <c r="J16" s="50">
        <f>I16*I16/G16</f>
        <v>54.270422908212637</v>
      </c>
      <c r="K16" s="51">
        <f>J16/9.80665</f>
        <v>5.5340430124673201</v>
      </c>
      <c r="L16" s="52">
        <f>SQRT(K16*K16+1)</f>
        <v>5.623667136650103</v>
      </c>
      <c r="M16" s="53">
        <f>ACOS(1/L16)*180/PI()</f>
        <v>79.757198430428929</v>
      </c>
      <c r="N16" s="54">
        <v>383</v>
      </c>
      <c r="O16" s="20">
        <f>N16*1852/3600</f>
        <v>197.03222222222223</v>
      </c>
    </row>
    <row r="17" spans="2:15" x14ac:dyDescent="0.25">
      <c r="B17" s="76"/>
      <c r="C17" s="134"/>
      <c r="D17" s="113"/>
      <c r="E17" s="111"/>
      <c r="F17" s="131"/>
      <c r="G17" s="128"/>
      <c r="H17" s="34">
        <f>H16+50</f>
        <v>300</v>
      </c>
      <c r="I17" s="35">
        <f t="shared" ref="I17:I20" si="8">H17*1852/3600</f>
        <v>154.33333333333334</v>
      </c>
      <c r="J17" s="44">
        <f>I17*I17/G16</f>
        <v>78.149408987826206</v>
      </c>
      <c r="K17" s="45">
        <f>J17/9.80665</f>
        <v>7.9690219379529408</v>
      </c>
      <c r="L17" s="46">
        <f t="shared" ref="L17:L20" si="9">SQRT(K17*K17+1)</f>
        <v>8.0315198217756549</v>
      </c>
      <c r="M17" s="47">
        <f t="shared" ref="M17:M20" si="10">ACOS(1/L17)*180/PI()</f>
        <v>82.847572802527083</v>
      </c>
      <c r="N17" s="48">
        <v>457</v>
      </c>
      <c r="O17" s="59">
        <f t="shared" ref="O17:O20" si="11">N17*1852/3600</f>
        <v>235.10111111111112</v>
      </c>
    </row>
    <row r="18" spans="2:15" x14ac:dyDescent="0.25">
      <c r="B18" s="76"/>
      <c r="C18" s="134"/>
      <c r="D18" s="113"/>
      <c r="E18" s="111"/>
      <c r="F18" s="131"/>
      <c r="G18" s="128"/>
      <c r="H18" s="34">
        <f t="shared" ref="H18:H20" si="12">H17+50</f>
        <v>350</v>
      </c>
      <c r="I18" s="35">
        <f t="shared" si="8"/>
        <v>180.05555555555554</v>
      </c>
      <c r="J18" s="44">
        <f>I18*I18/G16</f>
        <v>106.37002890009674</v>
      </c>
      <c r="K18" s="45">
        <f>J18/9.80665</f>
        <v>10.846724304435943</v>
      </c>
      <c r="L18" s="46">
        <f t="shared" si="9"/>
        <v>10.892723632610965</v>
      </c>
      <c r="M18" s="47">
        <f t="shared" si="10"/>
        <v>84.732578355842051</v>
      </c>
      <c r="N18" s="48">
        <v>529</v>
      </c>
      <c r="O18" s="59">
        <f t="shared" si="11"/>
        <v>272.14111111111112</v>
      </c>
    </row>
    <row r="19" spans="2:15" x14ac:dyDescent="0.25">
      <c r="B19" s="76"/>
      <c r="C19" s="134"/>
      <c r="D19" s="113"/>
      <c r="E19" s="111"/>
      <c r="F19" s="131"/>
      <c r="G19" s="128"/>
      <c r="H19" s="24">
        <f t="shared" si="12"/>
        <v>400</v>
      </c>
      <c r="I19" s="35">
        <f t="shared" si="8"/>
        <v>205.77777777777777</v>
      </c>
      <c r="J19" s="44">
        <f>I19*I19/G16</f>
        <v>138.93228264502434</v>
      </c>
      <c r="K19" s="45">
        <f>J19/9.80665</f>
        <v>14.167150111916337</v>
      </c>
      <c r="L19" s="46">
        <f t="shared" si="9"/>
        <v>14.202399173856898</v>
      </c>
      <c r="M19" s="47">
        <f t="shared" si="10"/>
        <v>85.962426707703244</v>
      </c>
      <c r="N19" s="48">
        <v>610</v>
      </c>
      <c r="O19" s="35">
        <f t="shared" si="11"/>
        <v>313.81111111111113</v>
      </c>
    </row>
    <row r="20" spans="2:15" ht="15.75" thickBot="1" x14ac:dyDescent="0.3">
      <c r="B20" s="77"/>
      <c r="C20" s="135"/>
      <c r="D20" s="114"/>
      <c r="E20" s="116"/>
      <c r="F20" s="132"/>
      <c r="G20" s="129"/>
      <c r="H20" s="49">
        <f t="shared" si="12"/>
        <v>450</v>
      </c>
      <c r="I20" s="21">
        <f t="shared" si="8"/>
        <v>231.5</v>
      </c>
      <c r="J20" s="10">
        <f>I20*I20/G16</f>
        <v>175.83617022260893</v>
      </c>
      <c r="K20" s="12">
        <f>J20/9.80665</f>
        <v>17.930299360394113</v>
      </c>
      <c r="L20" s="14">
        <f t="shared" si="9"/>
        <v>17.958163468276748</v>
      </c>
      <c r="M20" s="16">
        <f t="shared" si="10"/>
        <v>86.807834407387432</v>
      </c>
      <c r="N20" s="18">
        <v>683</v>
      </c>
      <c r="O20" s="57">
        <f t="shared" si="11"/>
        <v>351.36555555555555</v>
      </c>
    </row>
    <row r="21" spans="2:15" x14ac:dyDescent="0.25">
      <c r="B21" s="75" t="s">
        <v>3</v>
      </c>
      <c r="C21" s="139">
        <v>72</v>
      </c>
      <c r="D21" s="142">
        <v>23</v>
      </c>
      <c r="E21" s="110">
        <f t="shared" ref="E21" si="13">D21-C21</f>
        <v>-49</v>
      </c>
      <c r="F21" s="117">
        <v>1680</v>
      </c>
      <c r="G21" s="125">
        <f>F21*0.30478513</f>
        <v>512.03901840000003</v>
      </c>
      <c r="H21" s="32">
        <v>250</v>
      </c>
      <c r="I21" s="33">
        <f>H21*1852/3600</f>
        <v>128.61111111111111</v>
      </c>
      <c r="J21" s="39">
        <f>I21*I21/G21</f>
        <v>32.303823159650378</v>
      </c>
      <c r="K21" s="40">
        <f t="shared" si="3"/>
        <v>3.2940732217067379</v>
      </c>
      <c r="L21" s="41">
        <f>SQRT(K21*K21+1)</f>
        <v>3.4425162875381443</v>
      </c>
      <c r="M21" s="42">
        <f>ACOS(1/L21)*180/PI()</f>
        <v>73.112994094917227</v>
      </c>
      <c r="N21" s="43">
        <v>298</v>
      </c>
      <c r="O21" s="33">
        <f>N21*1852/3600</f>
        <v>153.30444444444444</v>
      </c>
    </row>
    <row r="22" spans="2:15" x14ac:dyDescent="0.25">
      <c r="B22" s="76"/>
      <c r="C22" s="140"/>
      <c r="D22" s="143"/>
      <c r="E22" s="111"/>
      <c r="F22" s="118"/>
      <c r="G22" s="126"/>
      <c r="H22" s="34">
        <f>H21+50</f>
        <v>300</v>
      </c>
      <c r="I22" s="35">
        <f t="shared" ref="I22:I25" si="14">H22*1852/3600</f>
        <v>154.33333333333334</v>
      </c>
      <c r="J22" s="44">
        <f>I22*I22/G21</f>
        <v>46.517505349896553</v>
      </c>
      <c r="K22" s="45">
        <f t="shared" si="3"/>
        <v>4.7434654392577036</v>
      </c>
      <c r="L22" s="46">
        <f t="shared" ref="L22:L25" si="15">SQRT(K22*K22+1)</f>
        <v>4.8477277536421415</v>
      </c>
      <c r="M22" s="47">
        <f t="shared" ref="M22:M25" si="16">ACOS(1/L22)*180/PI()</f>
        <v>78.095431229436826</v>
      </c>
      <c r="N22" s="48">
        <v>353</v>
      </c>
      <c r="O22" s="35">
        <f t="shared" ref="O22:O25" si="17">N22*1852/3600</f>
        <v>181.59888888888889</v>
      </c>
    </row>
    <row r="23" spans="2:15" x14ac:dyDescent="0.25">
      <c r="B23" s="76"/>
      <c r="C23" s="140"/>
      <c r="D23" s="143"/>
      <c r="E23" s="111"/>
      <c r="F23" s="118"/>
      <c r="G23" s="126"/>
      <c r="H23" s="34">
        <f t="shared" ref="H23:H25" si="18">H22+50</f>
        <v>350</v>
      </c>
      <c r="I23" s="35">
        <f t="shared" si="14"/>
        <v>180.05555555555554</v>
      </c>
      <c r="J23" s="44">
        <f>I23*I23/G21</f>
        <v>63.315493392914732</v>
      </c>
      <c r="K23" s="45">
        <f t="shared" si="3"/>
        <v>6.4563835145452053</v>
      </c>
      <c r="L23" s="46">
        <f t="shared" si="15"/>
        <v>6.5333672854731732</v>
      </c>
      <c r="M23" s="47">
        <f t="shared" si="16"/>
        <v>81.195675213349844</v>
      </c>
      <c r="N23" s="48">
        <v>410</v>
      </c>
      <c r="O23" s="35">
        <f t="shared" si="17"/>
        <v>210.92222222222222</v>
      </c>
    </row>
    <row r="24" spans="2:15" x14ac:dyDescent="0.25">
      <c r="B24" s="76"/>
      <c r="C24" s="140"/>
      <c r="D24" s="143"/>
      <c r="E24" s="111"/>
      <c r="F24" s="118"/>
      <c r="G24" s="126"/>
      <c r="H24" s="34">
        <f t="shared" si="18"/>
        <v>400</v>
      </c>
      <c r="I24" s="35">
        <f t="shared" si="14"/>
        <v>205.77777777777777</v>
      </c>
      <c r="J24" s="44">
        <f>I24*I24/G21</f>
        <v>82.697787288704973</v>
      </c>
      <c r="K24" s="45">
        <f t="shared" si="3"/>
        <v>8.4328274475692488</v>
      </c>
      <c r="L24" s="46">
        <f t="shared" si="15"/>
        <v>8.4919125502137209</v>
      </c>
      <c r="M24" s="47">
        <f t="shared" si="16"/>
        <v>83.237208406212574</v>
      </c>
      <c r="N24" s="48">
        <v>470</v>
      </c>
      <c r="O24" s="35">
        <f t="shared" si="17"/>
        <v>241.78888888888889</v>
      </c>
    </row>
    <row r="25" spans="2:15" x14ac:dyDescent="0.25">
      <c r="B25" s="76"/>
      <c r="C25" s="140"/>
      <c r="D25" s="143"/>
      <c r="E25" s="111"/>
      <c r="F25" s="118"/>
      <c r="G25" s="126"/>
      <c r="H25" s="31">
        <f t="shared" si="18"/>
        <v>450</v>
      </c>
      <c r="I25" s="30">
        <f t="shared" si="14"/>
        <v>231.5</v>
      </c>
      <c r="J25" s="25">
        <f>I25*I25/G21</f>
        <v>104.66438703726723</v>
      </c>
      <c r="K25" s="26">
        <f t="shared" si="3"/>
        <v>10.672797238329832</v>
      </c>
      <c r="L25" s="27">
        <f t="shared" si="15"/>
        <v>10.719542942238762</v>
      </c>
      <c r="M25" s="28">
        <f t="shared" si="16"/>
        <v>84.647233527195695</v>
      </c>
      <c r="N25" s="29">
        <v>529</v>
      </c>
      <c r="O25" s="20">
        <f t="shared" si="17"/>
        <v>272.14111111111112</v>
      </c>
    </row>
    <row r="26" spans="2:15" ht="15" customHeight="1" x14ac:dyDescent="0.25">
      <c r="B26" s="107" t="s">
        <v>17</v>
      </c>
      <c r="C26" s="133">
        <f>D21</f>
        <v>23</v>
      </c>
      <c r="D26" s="112">
        <v>145</v>
      </c>
      <c r="E26" s="115">
        <f t="shared" ref="E26" si="19">D26-C26</f>
        <v>122</v>
      </c>
      <c r="F26" s="130">
        <v>1020</v>
      </c>
      <c r="G26" s="127">
        <f>F26*0.30478513</f>
        <v>310.88083260000002</v>
      </c>
      <c r="H26" s="37">
        <v>250</v>
      </c>
      <c r="I26" s="38">
        <f>H26*1852/3600</f>
        <v>128.61111111111111</v>
      </c>
      <c r="J26" s="50">
        <f>I26*I26/G26</f>
        <v>53.206296968835922</v>
      </c>
      <c r="K26" s="51">
        <f t="shared" ref="K26:K40" si="20">J26/9.80665</f>
        <v>5.425532365164039</v>
      </c>
      <c r="L26" s="52">
        <f>SQRT(K26*K26+1)</f>
        <v>5.516919561262652</v>
      </c>
      <c r="M26" s="53">
        <f>ACOS(1/L26)*180/PI()</f>
        <v>79.556806784126167</v>
      </c>
      <c r="N26" s="54">
        <v>378</v>
      </c>
      <c r="O26" s="38">
        <f>N26*1852/3600</f>
        <v>194.46</v>
      </c>
    </row>
    <row r="27" spans="2:15" x14ac:dyDescent="0.25">
      <c r="B27" s="108"/>
      <c r="C27" s="134"/>
      <c r="D27" s="113"/>
      <c r="E27" s="111"/>
      <c r="F27" s="131"/>
      <c r="G27" s="128"/>
      <c r="H27" s="34">
        <f>H26+50</f>
        <v>300</v>
      </c>
      <c r="I27" s="35">
        <f t="shared" ref="I27:I30" si="21">H27*1852/3600</f>
        <v>154.33333333333334</v>
      </c>
      <c r="J27" s="44">
        <f>I27*I27/G26</f>
        <v>76.617067635123732</v>
      </c>
      <c r="K27" s="45">
        <f t="shared" si="20"/>
        <v>7.8127666058362166</v>
      </c>
      <c r="L27" s="46">
        <f t="shared" ref="L27:L30" si="22">SQRT(K27*K27+1)</f>
        <v>7.8765044300926768</v>
      </c>
      <c r="M27" s="47">
        <f t="shared" ref="M27:M30" si="23">ACOS(1/L27)*180/PI()</f>
        <v>82.706049920811523</v>
      </c>
      <c r="N27" s="48">
        <v>451</v>
      </c>
      <c r="O27" s="20">
        <f t="shared" ref="O27:O30" si="24">N27*1852/3600</f>
        <v>232.01444444444445</v>
      </c>
    </row>
    <row r="28" spans="2:15" x14ac:dyDescent="0.25">
      <c r="B28" s="108"/>
      <c r="C28" s="134"/>
      <c r="D28" s="113"/>
      <c r="E28" s="111"/>
      <c r="F28" s="131"/>
      <c r="G28" s="128"/>
      <c r="H28" s="34">
        <f t="shared" ref="H28:H30" si="25">H27+50</f>
        <v>350</v>
      </c>
      <c r="I28" s="35">
        <f t="shared" si="21"/>
        <v>180.05555555555554</v>
      </c>
      <c r="J28" s="44">
        <f>I28*I28/G26</f>
        <v>104.28434205891838</v>
      </c>
      <c r="K28" s="45">
        <f t="shared" si="20"/>
        <v>10.634043435721514</v>
      </c>
      <c r="L28" s="46">
        <f t="shared" si="22"/>
        <v>10.680958748764636</v>
      </c>
      <c r="M28" s="47">
        <f t="shared" si="23"/>
        <v>84.627840283385396</v>
      </c>
      <c r="N28" s="48">
        <v>524</v>
      </c>
      <c r="O28" s="59">
        <f t="shared" si="24"/>
        <v>269.56888888888886</v>
      </c>
    </row>
    <row r="29" spans="2:15" x14ac:dyDescent="0.25">
      <c r="B29" s="108"/>
      <c r="C29" s="134"/>
      <c r="D29" s="113"/>
      <c r="E29" s="111"/>
      <c r="F29" s="131"/>
      <c r="G29" s="128"/>
      <c r="H29" s="34">
        <f t="shared" si="25"/>
        <v>400</v>
      </c>
      <c r="I29" s="35">
        <f t="shared" si="21"/>
        <v>205.77777777777777</v>
      </c>
      <c r="J29" s="44">
        <f>I29*I29/G26</f>
        <v>136.20812024021996</v>
      </c>
      <c r="K29" s="45">
        <f t="shared" si="20"/>
        <v>13.889362854819939</v>
      </c>
      <c r="L29" s="46">
        <f t="shared" si="22"/>
        <v>13.925315095639736</v>
      </c>
      <c r="M29" s="47">
        <f t="shared" si="23"/>
        <v>85.881950343214271</v>
      </c>
      <c r="N29" s="48">
        <v>603</v>
      </c>
      <c r="O29" s="59">
        <f t="shared" si="24"/>
        <v>310.20999999999998</v>
      </c>
    </row>
    <row r="30" spans="2:15" ht="15.75" thickBot="1" x14ac:dyDescent="0.3">
      <c r="B30" s="109"/>
      <c r="C30" s="135"/>
      <c r="D30" s="114"/>
      <c r="E30" s="116"/>
      <c r="F30" s="132"/>
      <c r="G30" s="129"/>
      <c r="H30" s="36">
        <f t="shared" si="25"/>
        <v>450</v>
      </c>
      <c r="I30" s="21">
        <f t="shared" si="21"/>
        <v>231.5</v>
      </c>
      <c r="J30" s="10">
        <f>I30*I30/G26</f>
        <v>172.38840217902839</v>
      </c>
      <c r="K30" s="12">
        <f t="shared" si="20"/>
        <v>17.578724863131487</v>
      </c>
      <c r="L30" s="14">
        <f t="shared" si="22"/>
        <v>17.607145362428206</v>
      </c>
      <c r="M30" s="16">
        <f t="shared" si="23"/>
        <v>86.744127104955652</v>
      </c>
      <c r="N30" s="18">
        <v>694</v>
      </c>
      <c r="O30" s="58">
        <f t="shared" si="24"/>
        <v>357.02444444444444</v>
      </c>
    </row>
    <row r="31" spans="2:15" x14ac:dyDescent="0.25">
      <c r="B31" s="75" t="s">
        <v>1</v>
      </c>
      <c r="C31" s="139">
        <v>72</v>
      </c>
      <c r="D31" s="142">
        <v>19</v>
      </c>
      <c r="E31" s="110">
        <f t="shared" ref="E31" si="26">D31-C31</f>
        <v>-53</v>
      </c>
      <c r="F31" s="117">
        <v>1375</v>
      </c>
      <c r="G31" s="125">
        <f>F31*0.30478513</f>
        <v>419.07955375</v>
      </c>
      <c r="H31" s="32">
        <v>250</v>
      </c>
      <c r="I31" s="33">
        <f>H31*1852/3600</f>
        <v>128.61111111111111</v>
      </c>
      <c r="J31" s="39">
        <f>I31*I31/G31</f>
        <v>39.4693984787001</v>
      </c>
      <c r="K31" s="40">
        <f t="shared" si="20"/>
        <v>4.0247585545216866</v>
      </c>
      <c r="L31" s="41">
        <f>SQRT(K31*K31+1)</f>
        <v>4.1471292989483093</v>
      </c>
      <c r="M31" s="42">
        <f>ACOS(1/L31)*180/PI()</f>
        <v>76.046717924598951</v>
      </c>
      <c r="N31" s="43">
        <v>327</v>
      </c>
      <c r="O31" s="19">
        <f>N31*1852/3600</f>
        <v>168.22333333333333</v>
      </c>
    </row>
    <row r="32" spans="2:15" x14ac:dyDescent="0.25">
      <c r="B32" s="76"/>
      <c r="C32" s="140"/>
      <c r="D32" s="143"/>
      <c r="E32" s="111"/>
      <c r="F32" s="118"/>
      <c r="G32" s="126"/>
      <c r="H32" s="34">
        <f>H31+50</f>
        <v>300</v>
      </c>
      <c r="I32" s="35">
        <f t="shared" ref="I32:I35" si="27">H32*1852/3600</f>
        <v>154.33333333333334</v>
      </c>
      <c r="J32" s="44">
        <f>I32*I32/G31</f>
        <v>56.835933809328154</v>
      </c>
      <c r="K32" s="45">
        <f t="shared" si="20"/>
        <v>5.7956523185112303</v>
      </c>
      <c r="L32" s="46">
        <f t="shared" ref="L32:L35" si="28">SQRT(K32*K32+1)</f>
        <v>5.8812911675128445</v>
      </c>
      <c r="M32" s="47">
        <f t="shared" ref="M32:M35" si="29">ACOS(1/L32)*180/PI()</f>
        <v>80.210396511249897</v>
      </c>
      <c r="N32" s="48">
        <v>389</v>
      </c>
      <c r="O32" s="35">
        <f t="shared" ref="O32:O35" si="30">N32*1852/3600</f>
        <v>200.11888888888888</v>
      </c>
    </row>
    <row r="33" spans="2:15" x14ac:dyDescent="0.25">
      <c r="B33" s="76"/>
      <c r="C33" s="140"/>
      <c r="D33" s="143"/>
      <c r="E33" s="111"/>
      <c r="F33" s="118"/>
      <c r="G33" s="126"/>
      <c r="H33" s="34">
        <f t="shared" ref="H33:H35" si="31">H32+50</f>
        <v>350</v>
      </c>
      <c r="I33" s="35">
        <f t="shared" si="27"/>
        <v>180.05555555555554</v>
      </c>
      <c r="J33" s="44">
        <f>I33*I33/G31</f>
        <v>77.360021018252183</v>
      </c>
      <c r="K33" s="45">
        <f t="shared" si="20"/>
        <v>7.8885267668625056</v>
      </c>
      <c r="L33" s="46">
        <f t="shared" si="28"/>
        <v>7.9516573462081608</v>
      </c>
      <c r="M33" s="47">
        <f t="shared" si="29"/>
        <v>82.77535617844714</v>
      </c>
      <c r="N33" s="48">
        <v>454</v>
      </c>
      <c r="O33" s="35">
        <f t="shared" si="30"/>
        <v>233.55777777777777</v>
      </c>
    </row>
    <row r="34" spans="2:15" x14ac:dyDescent="0.25">
      <c r="B34" s="76"/>
      <c r="C34" s="140"/>
      <c r="D34" s="143"/>
      <c r="E34" s="111"/>
      <c r="F34" s="118"/>
      <c r="G34" s="128"/>
      <c r="H34" s="34">
        <f t="shared" si="31"/>
        <v>400</v>
      </c>
      <c r="I34" s="35">
        <f t="shared" si="27"/>
        <v>205.77777777777777</v>
      </c>
      <c r="J34" s="44">
        <f>I34*I34/G31</f>
        <v>101.04166010547226</v>
      </c>
      <c r="K34" s="45">
        <f t="shared" si="20"/>
        <v>10.30338189957552</v>
      </c>
      <c r="L34" s="46">
        <f t="shared" si="28"/>
        <v>10.351795910299838</v>
      </c>
      <c r="M34" s="47">
        <f t="shared" si="29"/>
        <v>84.456491502091495</v>
      </c>
      <c r="N34" s="48">
        <v>520</v>
      </c>
      <c r="O34" s="35">
        <f t="shared" si="30"/>
        <v>267.51111111111112</v>
      </c>
    </row>
    <row r="35" spans="2:15" x14ac:dyDescent="0.25">
      <c r="B35" s="76"/>
      <c r="C35" s="140"/>
      <c r="D35" s="143"/>
      <c r="E35" s="111"/>
      <c r="F35" s="118"/>
      <c r="G35" s="128"/>
      <c r="H35" s="31">
        <f t="shared" si="31"/>
        <v>450</v>
      </c>
      <c r="I35" s="30">
        <f t="shared" si="27"/>
        <v>231.5</v>
      </c>
      <c r="J35" s="25">
        <f>I35*I35/G31</f>
        <v>127.88085107098833</v>
      </c>
      <c r="K35" s="26">
        <f t="shared" si="20"/>
        <v>13.040217716650266</v>
      </c>
      <c r="L35" s="27">
        <f t="shared" si="28"/>
        <v>13.078504428933741</v>
      </c>
      <c r="M35" s="28">
        <f t="shared" si="29"/>
        <v>85.614807823144375</v>
      </c>
      <c r="N35" s="29">
        <v>581</v>
      </c>
      <c r="O35" s="20">
        <f t="shared" si="30"/>
        <v>298.89222222222224</v>
      </c>
    </row>
    <row r="36" spans="2:15" x14ac:dyDescent="0.25">
      <c r="B36" s="107" t="s">
        <v>18</v>
      </c>
      <c r="C36" s="133">
        <f>D31</f>
        <v>19</v>
      </c>
      <c r="D36" s="112">
        <v>165</v>
      </c>
      <c r="E36" s="115">
        <f t="shared" ref="E36" si="32">D36-C36</f>
        <v>146</v>
      </c>
      <c r="F36" s="130">
        <v>930</v>
      </c>
      <c r="G36" s="127">
        <f>F36*0.30478513</f>
        <v>283.45017089999999</v>
      </c>
      <c r="H36" s="37">
        <v>250</v>
      </c>
      <c r="I36" s="38">
        <f>H36*1852/3600</f>
        <v>128.61111111111111</v>
      </c>
      <c r="J36" s="9">
        <f>I36*I36/G36</f>
        <v>58.355293449691018</v>
      </c>
      <c r="K36" s="11">
        <f t="shared" si="20"/>
        <v>5.9505838843734633</v>
      </c>
      <c r="L36" s="13">
        <f>SQRT(K36*K36+1)</f>
        <v>6.0340242429878561</v>
      </c>
      <c r="M36" s="15">
        <f>ACOS(1/L36)*180/PI()</f>
        <v>80.460537113305733</v>
      </c>
      <c r="N36" s="17">
        <v>395</v>
      </c>
      <c r="O36" s="61">
        <f>N36*1852/3600</f>
        <v>203.20555555555555</v>
      </c>
    </row>
    <row r="37" spans="2:15" x14ac:dyDescent="0.25">
      <c r="B37" s="108"/>
      <c r="C37" s="134"/>
      <c r="D37" s="113"/>
      <c r="E37" s="111"/>
      <c r="F37" s="131"/>
      <c r="G37" s="128"/>
      <c r="H37" s="34">
        <f>H36+50</f>
        <v>300</v>
      </c>
      <c r="I37" s="35">
        <f t="shared" ref="I37:I40" si="33">H37*1852/3600</f>
        <v>154.33333333333334</v>
      </c>
      <c r="J37" s="44">
        <f>I37*I37/G36</f>
        <v>84.031622567555075</v>
      </c>
      <c r="K37" s="45">
        <f t="shared" si="20"/>
        <v>8.5688407934977882</v>
      </c>
      <c r="L37" s="46">
        <f t="shared" ref="L37:L40" si="34">SQRT(K37*K37+1)</f>
        <v>8.6269944096604014</v>
      </c>
      <c r="M37" s="47">
        <f t="shared" ref="M37:M40" si="35">ACOS(1/L37)*180/PI()</f>
        <v>83.343583358068443</v>
      </c>
      <c r="N37" s="48">
        <v>474</v>
      </c>
      <c r="O37" s="35">
        <f t="shared" ref="O37:O40" si="36">N37*1852/3600</f>
        <v>243.84666666666666</v>
      </c>
    </row>
    <row r="38" spans="2:15" x14ac:dyDescent="0.25">
      <c r="B38" s="108"/>
      <c r="C38" s="134"/>
      <c r="D38" s="113"/>
      <c r="E38" s="111"/>
      <c r="F38" s="131"/>
      <c r="G38" s="128"/>
      <c r="H38" s="34">
        <f t="shared" ref="H38:H40" si="37">H37+50</f>
        <v>350</v>
      </c>
      <c r="I38" s="35">
        <f t="shared" si="33"/>
        <v>180.05555555555554</v>
      </c>
      <c r="J38" s="9">
        <f>I38*I38/G36</f>
        <v>114.37637516139436</v>
      </c>
      <c r="K38" s="11">
        <f t="shared" si="20"/>
        <v>11.663144413371985</v>
      </c>
      <c r="L38" s="13">
        <f t="shared" si="34"/>
        <v>11.705935998764478</v>
      </c>
      <c r="M38" s="15">
        <f t="shared" si="35"/>
        <v>85.099435231180607</v>
      </c>
      <c r="N38" s="17">
        <v>551</v>
      </c>
      <c r="O38" s="20">
        <f t="shared" si="36"/>
        <v>283.45888888888891</v>
      </c>
    </row>
    <row r="39" spans="2:15" x14ac:dyDescent="0.25">
      <c r="B39" s="108"/>
      <c r="C39" s="134"/>
      <c r="D39" s="113"/>
      <c r="E39" s="111"/>
      <c r="F39" s="131"/>
      <c r="G39" s="128"/>
      <c r="H39" s="34">
        <f t="shared" si="37"/>
        <v>400</v>
      </c>
      <c r="I39" s="35">
        <f t="shared" si="33"/>
        <v>205.77777777777777</v>
      </c>
      <c r="J39" s="44">
        <f>I39*I39/G36</f>
        <v>149.389551231209</v>
      </c>
      <c r="K39" s="45">
        <f t="shared" si="20"/>
        <v>15.233494743996065</v>
      </c>
      <c r="L39" s="46">
        <f t="shared" si="34"/>
        <v>15.266281869379844</v>
      </c>
      <c r="M39" s="47">
        <f t="shared" si="35"/>
        <v>86.244217617205052</v>
      </c>
      <c r="N39" s="48">
        <v>635</v>
      </c>
      <c r="O39" s="35">
        <f t="shared" si="36"/>
        <v>326.67222222222222</v>
      </c>
    </row>
    <row r="40" spans="2:15" ht="15.75" thickBot="1" x14ac:dyDescent="0.3">
      <c r="B40" s="109"/>
      <c r="C40" s="135"/>
      <c r="D40" s="114"/>
      <c r="E40" s="116"/>
      <c r="F40" s="132"/>
      <c r="G40" s="129"/>
      <c r="H40" s="36">
        <f t="shared" si="37"/>
        <v>450</v>
      </c>
      <c r="I40" s="21">
        <f t="shared" si="33"/>
        <v>231.5</v>
      </c>
      <c r="J40" s="10">
        <f>I40*I40/G36</f>
        <v>189.07115077699888</v>
      </c>
      <c r="K40" s="12">
        <f t="shared" si="20"/>
        <v>19.279891785370019</v>
      </c>
      <c r="L40" s="14">
        <f t="shared" si="34"/>
        <v>19.305808122313305</v>
      </c>
      <c r="M40" s="16">
        <f t="shared" si="35"/>
        <v>87.030871171314786</v>
      </c>
      <c r="N40" s="18">
        <v>706</v>
      </c>
      <c r="O40" s="20">
        <f t="shared" si="36"/>
        <v>363.19777777777779</v>
      </c>
    </row>
    <row r="41" spans="2:15" ht="7.5" customHeight="1" x14ac:dyDescent="0.25">
      <c r="O41" s="56"/>
    </row>
    <row r="42" spans="2:15" x14ac:dyDescent="0.25">
      <c r="B42" s="62" t="s">
        <v>20</v>
      </c>
    </row>
    <row r="43" spans="2:15" x14ac:dyDescent="0.25">
      <c r="B43" s="63" t="s">
        <v>21</v>
      </c>
    </row>
    <row r="44" spans="2:15" x14ac:dyDescent="0.25">
      <c r="B44" s="63" t="s">
        <v>22</v>
      </c>
    </row>
    <row r="45" spans="2:15" x14ac:dyDescent="0.25">
      <c r="B45" s="2" t="s">
        <v>25</v>
      </c>
      <c r="C45" s="65" t="s">
        <v>24</v>
      </c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</row>
  </sheetData>
  <mergeCells count="59">
    <mergeCell ref="C26:C30"/>
    <mergeCell ref="C36:C40"/>
    <mergeCell ref="C4:E4"/>
    <mergeCell ref="C6:C10"/>
    <mergeCell ref="C11:C15"/>
    <mergeCell ref="C21:C25"/>
    <mergeCell ref="C31:C35"/>
    <mergeCell ref="C16:C20"/>
    <mergeCell ref="D6:D10"/>
    <mergeCell ref="D21:D25"/>
    <mergeCell ref="E21:E25"/>
    <mergeCell ref="D31:D35"/>
    <mergeCell ref="D36:D40"/>
    <mergeCell ref="E36:E40"/>
    <mergeCell ref="E6:E10"/>
    <mergeCell ref="D11:D15"/>
    <mergeCell ref="G11:G15"/>
    <mergeCell ref="G36:G40"/>
    <mergeCell ref="F36:F40"/>
    <mergeCell ref="F26:F30"/>
    <mergeCell ref="G26:G30"/>
    <mergeCell ref="F16:F20"/>
    <mergeCell ref="G16:G20"/>
    <mergeCell ref="F31:F35"/>
    <mergeCell ref="G31:G35"/>
    <mergeCell ref="F21:F25"/>
    <mergeCell ref="G21:G25"/>
    <mergeCell ref="H4:I5"/>
    <mergeCell ref="F4:G5"/>
    <mergeCell ref="B16:B20"/>
    <mergeCell ref="B26:B30"/>
    <mergeCell ref="B36:B40"/>
    <mergeCell ref="B31:B35"/>
    <mergeCell ref="B21:B25"/>
    <mergeCell ref="E11:E15"/>
    <mergeCell ref="E31:E35"/>
    <mergeCell ref="D16:D20"/>
    <mergeCell ref="E16:E20"/>
    <mergeCell ref="D26:D30"/>
    <mergeCell ref="E26:E30"/>
    <mergeCell ref="F11:F15"/>
    <mergeCell ref="F6:F10"/>
    <mergeCell ref="G6:G10"/>
    <mergeCell ref="B3:O3"/>
    <mergeCell ref="C45:O45"/>
    <mergeCell ref="M4:O4"/>
    <mergeCell ref="B2:O2"/>
    <mergeCell ref="J5:K5"/>
    <mergeCell ref="J4:L4"/>
    <mergeCell ref="B11:B15"/>
    <mergeCell ref="B6:B10"/>
    <mergeCell ref="B4:B5"/>
    <mergeCell ref="J6:J10"/>
    <mergeCell ref="K6:K10"/>
    <mergeCell ref="L6:L10"/>
    <mergeCell ref="M6:M10"/>
    <mergeCell ref="N6:N10"/>
    <mergeCell ref="O6:O10"/>
    <mergeCell ref="N5:O5"/>
  </mergeCells>
  <conditionalFormatting sqref="L6:L40">
    <cfRule type="cellIs" dxfId="2" priority="3" operator="greaterThanOrEqual">
      <formula>7</formula>
    </cfRule>
  </conditionalFormatting>
  <conditionalFormatting sqref="O6">
    <cfRule type="cellIs" dxfId="1" priority="13" operator="greaterThanOrEqual">
      <formula>$I$6</formula>
    </cfRule>
  </conditionalFormatting>
  <conditionalFormatting sqref="O11:O40">
    <cfRule type="cellIs" dxfId="0" priority="14" operator="greaterThanOrEqual">
      <formula>$I11</formula>
    </cfRule>
  </conditionalFormatting>
  <hyperlinks>
    <hyperlink ref="B3:O3" r:id="rId1" display="Source : tableau en fin de page de Debunking the North of Citgo Theory (911myths)"/>
    <hyperlink ref="C45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Miaou</dc:creator>
  <cp:lastModifiedBy>Miaou</cp:lastModifiedBy>
  <dcterms:created xsi:type="dcterms:W3CDTF">2013-03-02T19:00:21Z</dcterms:created>
  <dcterms:modified xsi:type="dcterms:W3CDTF">2013-03-03T19:58:21Z</dcterms:modified>
</cp:coreProperties>
</file>